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 activeTab="2"/>
  </bookViews>
  <sheets>
    <sheet name="包一" sheetId="1" r:id="rId1"/>
    <sheet name="包二" sheetId="2" r:id="rId2"/>
    <sheet name="包四" sheetId="3" r:id="rId3"/>
  </sheets>
  <calcPr calcId="144525"/>
</workbook>
</file>

<file path=xl/sharedStrings.xml><?xml version="1.0" encoding="utf-8"?>
<sst xmlns="http://schemas.openxmlformats.org/spreadsheetml/2006/main" count="126" uniqueCount="40">
  <si>
    <t>评审情况表（第一包）</t>
  </si>
  <si>
    <t>项目名称：成都体育学院2020年中央项目运动医学与健康学院教学、科研、实验仪器设备采购项目</t>
  </si>
  <si>
    <t>项目编号:510201202078213</t>
  </si>
  <si>
    <t>评审时间：</t>
  </si>
  <si>
    <t>序号</t>
  </si>
  <si>
    <t>供应商名称</t>
  </si>
  <si>
    <t>是否通过资格性</t>
  </si>
  <si>
    <t>是否通过符合性</t>
  </si>
  <si>
    <t>未通过原因</t>
  </si>
  <si>
    <t>报价（33分）</t>
  </si>
  <si>
    <t>技术响应(54.6分)</t>
  </si>
  <si>
    <t>服务方案(4分)</t>
  </si>
  <si>
    <t>履约能力(4分)</t>
  </si>
  <si>
    <t>投标文件的规范性(2.4分)</t>
  </si>
  <si>
    <t>节能、环保产品（2分)</t>
  </si>
  <si>
    <t>平均分汇总</t>
  </si>
  <si>
    <t>评审结果</t>
  </si>
  <si>
    <t>5人汇总分</t>
  </si>
  <si>
    <t>平均分</t>
  </si>
  <si>
    <t>4人汇总分</t>
  </si>
  <si>
    <t>成都荣科生物技术有限公司</t>
  </si>
  <si>
    <t>是</t>
  </si>
  <si>
    <t>/</t>
  </si>
  <si>
    <t>第一名：成都荣科生物技术有限公司                            投标报价：69.3万元，
第二名：成都无闻科技有限公司                        投标报价：69.5万元 ,
第三名：四川极奇科技有限公司                  投标报价：70.08万元。</t>
  </si>
  <si>
    <t>成都无闻科技有限公司</t>
  </si>
  <si>
    <t>四川极奇科技有限公司</t>
  </si>
  <si>
    <t>评审情况表（第二包）</t>
  </si>
  <si>
    <t>技术响应(55分)</t>
  </si>
  <si>
    <t>投标文件的规范性(2分)</t>
  </si>
  <si>
    <t>成都维恩艾思科技有限公司</t>
  </si>
  <si>
    <t>第一名：成都维恩艾思科技有限公司                            投标报价：15.98万元，
第二名：北京佳恒创新科技有限公司                            投标报价：19.8万元 ,
第三名：成都振欣医疗科技有限公司                            投标报价：19.75万元。</t>
  </si>
  <si>
    <t>北京佳恒创新科技有限公司</t>
  </si>
  <si>
    <t>成都振欣医疗科技有限公司</t>
  </si>
  <si>
    <t>评审情况表（第四包）</t>
  </si>
  <si>
    <t>报价（34分）</t>
  </si>
  <si>
    <t>技术响应(54分)</t>
  </si>
  <si>
    <t>成都嘉理西贸易有限公司</t>
  </si>
  <si>
    <t>第一名：成都嘉理西贸易有限公司                            投标报价：5.334万元，
第二名：成都思达通科技有限公司                        投标报价：5.35万元 ,
第三名：四川立麦科技有限公司                  投标报价：5.36万元。</t>
  </si>
  <si>
    <t>成都思达通科技有限公司</t>
  </si>
  <si>
    <t>四川立麦科技有限公司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</si>
</sst>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b/>
      <sz val="11"/>
      <name val="宋体"/>
      <charset val="134"/>
    </font>
    <font>
      <sz val="14"/>
      <name val="宋体"/>
      <charset val="134"/>
    </font>
    <font>
      <sz val="12"/>
      <name val="仿宋_GB2312"/>
      <charset val="134"/>
    </font>
    <font>
      <sz val="11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9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5" fillId="10" borderId="16" applyNumberFormat="0" applyAlignment="0" applyProtection="0">
      <alignment vertical="center"/>
    </xf>
    <xf numFmtId="0" fontId="17" fillId="10" borderId="13" applyNumberFormat="0" applyAlignment="0" applyProtection="0">
      <alignment vertical="center"/>
    </xf>
    <xf numFmtId="0" fontId="26" fillId="0" borderId="0">
      <alignment vertical="center"/>
    </xf>
    <xf numFmtId="0" fontId="9" fillId="2" borderId="9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6" fillId="0" borderId="0">
      <alignment vertical="center"/>
    </xf>
    <xf numFmtId="0" fontId="27" fillId="2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54" applyFont="1" applyBorder="1" applyAlignment="1">
      <alignment horizontal="center" vertical="center" wrapText="1"/>
    </xf>
    <xf numFmtId="0" fontId="4" fillId="0" borderId="0" xfId="54" applyFont="1" applyBorder="1" applyAlignment="1">
      <alignment horizontal="center" vertical="center"/>
    </xf>
    <xf numFmtId="0" fontId="5" fillId="0" borderId="0" xfId="54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31" fontId="6" fillId="0" borderId="0" xfId="0" applyNumberFormat="1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1" xfId="32" applyFont="1" applyFill="1" applyBorder="1" applyAlignment="1">
      <alignment horizontal="center" vertical="center" wrapText="1"/>
    </xf>
    <xf numFmtId="0" fontId="1" fillId="0" borderId="1" xfId="52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54" applyFont="1" applyBorder="1" applyAlignment="1">
      <alignment horizontal="center" vertical="center" wrapText="1"/>
    </xf>
    <xf numFmtId="0" fontId="1" fillId="0" borderId="5" xfId="52" applyFont="1" applyFill="1" applyBorder="1" applyAlignment="1">
      <alignment horizontal="center" vertical="center" wrapText="1"/>
    </xf>
    <xf numFmtId="0" fontId="1" fillId="0" borderId="1" xfId="37" applyFont="1" applyFill="1" applyBorder="1" applyAlignment="1">
      <alignment horizontal="center" vertical="center" wrapText="1"/>
    </xf>
    <xf numFmtId="0" fontId="1" fillId="0" borderId="6" xfId="37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1" fillId="0" borderId="7" xfId="26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justify"/>
    </xf>
    <xf numFmtId="0" fontId="1" fillId="0" borderId="8" xfId="0" applyFont="1" applyFill="1" applyBorder="1" applyAlignment="1">
      <alignment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常规_6资格性审查表_4" xfId="26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_8评分表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_8评分表_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_10评分汇总表" xfId="52"/>
    <cellStyle name="常规_6资格性审查表_3" xfId="53"/>
    <cellStyle name="常规_Sheet6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5"/>
  <sheetViews>
    <sheetView view="pageBreakPreview" zoomScaleNormal="100" zoomScaleSheetLayoutView="100" topLeftCell="A2" workbookViewId="0">
      <selection activeCell="AA6" sqref="AA6"/>
    </sheetView>
  </sheetViews>
  <sheetFormatPr defaultColWidth="9" defaultRowHeight="14.25"/>
  <cols>
    <col min="1" max="1" width="3.5" style="1" customWidth="1"/>
    <col min="2" max="2" width="10.3833333333333" style="1" customWidth="1"/>
    <col min="3" max="4" width="5.88333333333333" style="1" customWidth="1"/>
    <col min="5" max="5" width="9" style="1" customWidth="1"/>
    <col min="6" max="6" width="8.5" style="26" customWidth="1"/>
    <col min="7" max="7" width="6.25" style="26" customWidth="1"/>
    <col min="8" max="8" width="7.75" style="26" customWidth="1"/>
    <col min="9" max="9" width="7.75" style="27" customWidth="1"/>
    <col min="10" max="13" width="6.55833333333333" style="27" customWidth="1"/>
    <col min="14" max="14" width="6.55833333333333" style="26" customWidth="1"/>
    <col min="15" max="17" width="6.55833333333333" style="27" customWidth="1"/>
    <col min="18" max="18" width="7.33333333333333" style="27" customWidth="1"/>
    <col min="19" max="19" width="3.88333333333333" style="27" customWidth="1"/>
    <col min="20" max="20" width="5.13333333333333" style="27" customWidth="1"/>
    <col min="21" max="21" width="5.38333333333333" style="27" customWidth="1"/>
    <col min="22" max="22" width="10.1083333333333" style="1" customWidth="1"/>
    <col min="23" max="24" width="9" style="1" customWidth="1"/>
    <col min="25" max="25" width="7.5" style="1" customWidth="1"/>
    <col min="26" max="26" width="4.25" style="1" customWidth="1"/>
    <col min="27" max="257" width="9" style="1" customWidth="1"/>
    <col min="258" max="16384" width="9" style="1"/>
  </cols>
  <sheetData>
    <row r="1" s="1" customFormat="1" ht="51" hidden="1" customHeight="1" spans="1:22">
      <c r="A1" s="28"/>
      <c r="F1" s="26"/>
      <c r="G1" s="26"/>
      <c r="H1" s="26"/>
      <c r="I1" s="27"/>
      <c r="J1" s="27"/>
      <c r="K1" s="27"/>
      <c r="L1" s="27"/>
      <c r="M1" s="27"/>
      <c r="N1" s="26"/>
      <c r="O1" s="27"/>
      <c r="P1" s="27"/>
      <c r="Q1" s="27"/>
      <c r="R1" s="27"/>
      <c r="S1" s="27"/>
      <c r="T1" s="27"/>
      <c r="U1" s="27"/>
      <c r="V1" s="31"/>
    </row>
    <row r="2" s="1" customFormat="1" ht="27" customHeight="1" spans="1:18">
      <c r="A2" s="4" t="s">
        <v>0</v>
      </c>
      <c r="B2" s="5"/>
      <c r="C2" s="5"/>
      <c r="D2" s="5"/>
      <c r="E2" s="5"/>
      <c r="F2" s="6"/>
      <c r="G2" s="6"/>
      <c r="H2" s="6"/>
      <c r="I2" s="21"/>
      <c r="J2" s="21"/>
      <c r="K2" s="21"/>
      <c r="L2" s="21"/>
      <c r="M2" s="21"/>
      <c r="N2" s="6"/>
      <c r="O2" s="21"/>
      <c r="P2" s="21"/>
      <c r="Q2" s="21"/>
      <c r="R2" s="5"/>
    </row>
    <row r="3" s="2" customFormat="1" ht="20.25" customHeight="1" spans="1:19">
      <c r="A3" s="7" t="s">
        <v>1</v>
      </c>
      <c r="B3" s="8"/>
      <c r="C3" s="8"/>
      <c r="D3" s="8"/>
      <c r="E3" s="8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7"/>
      <c r="S3" s="7"/>
    </row>
    <row r="4" s="2" customFormat="1" ht="18.75" spans="1:19">
      <c r="A4" s="9" t="s">
        <v>2</v>
      </c>
      <c r="B4" s="8"/>
      <c r="C4" s="8"/>
      <c r="D4" s="8"/>
      <c r="E4" s="8"/>
      <c r="F4" s="29" t="s">
        <v>3</v>
      </c>
      <c r="G4" s="11">
        <v>44181</v>
      </c>
      <c r="H4" s="11"/>
      <c r="I4" s="11"/>
      <c r="J4" s="11"/>
      <c r="K4" s="11"/>
      <c r="L4" s="11"/>
      <c r="M4" s="9"/>
      <c r="N4" s="11"/>
      <c r="O4" s="11"/>
      <c r="P4" s="11"/>
      <c r="Q4" s="11"/>
      <c r="R4" s="7"/>
      <c r="S4" s="7"/>
    </row>
    <row r="5" s="3" customFormat="1" ht="88" customHeight="1" spans="1:22">
      <c r="A5" s="12" t="s">
        <v>4</v>
      </c>
      <c r="B5" s="13" t="s">
        <v>5</v>
      </c>
      <c r="C5" s="14" t="s">
        <v>6</v>
      </c>
      <c r="D5" s="14" t="s">
        <v>7</v>
      </c>
      <c r="E5" s="13" t="s">
        <v>8</v>
      </c>
      <c r="F5" s="15" t="s">
        <v>9</v>
      </c>
      <c r="G5" s="16"/>
      <c r="H5" s="17" t="s">
        <v>10</v>
      </c>
      <c r="I5" s="17"/>
      <c r="J5" s="17" t="s">
        <v>11</v>
      </c>
      <c r="K5" s="17"/>
      <c r="L5" s="17" t="s">
        <v>12</v>
      </c>
      <c r="M5" s="17"/>
      <c r="N5" s="17" t="s">
        <v>13</v>
      </c>
      <c r="O5" s="17"/>
      <c r="P5" s="17" t="s">
        <v>14</v>
      </c>
      <c r="Q5" s="17"/>
      <c r="R5" s="23" t="s">
        <v>15</v>
      </c>
      <c r="S5" s="12" t="s">
        <v>16</v>
      </c>
      <c r="T5" s="12"/>
      <c r="U5" s="12"/>
      <c r="V5" s="12"/>
    </row>
    <row r="6" s="3" customFormat="1" ht="82" customHeight="1" spans="1:22">
      <c r="A6" s="12"/>
      <c r="B6" s="13"/>
      <c r="C6" s="14"/>
      <c r="D6" s="14"/>
      <c r="E6" s="13"/>
      <c r="F6" s="13" t="s">
        <v>17</v>
      </c>
      <c r="G6" s="18" t="s">
        <v>18</v>
      </c>
      <c r="H6" s="13" t="s">
        <v>19</v>
      </c>
      <c r="I6" s="18" t="s">
        <v>18</v>
      </c>
      <c r="J6" s="13" t="s">
        <v>19</v>
      </c>
      <c r="K6" s="18" t="s">
        <v>18</v>
      </c>
      <c r="L6" s="13" t="s">
        <v>17</v>
      </c>
      <c r="M6" s="18" t="s">
        <v>18</v>
      </c>
      <c r="N6" s="13" t="s">
        <v>17</v>
      </c>
      <c r="O6" s="18" t="s">
        <v>18</v>
      </c>
      <c r="P6" s="13" t="s">
        <v>17</v>
      </c>
      <c r="Q6" s="18" t="s">
        <v>18</v>
      </c>
      <c r="R6" s="23"/>
      <c r="S6" s="12"/>
      <c r="T6" s="12"/>
      <c r="U6" s="12"/>
      <c r="V6" s="12"/>
    </row>
    <row r="7" s="3" customFormat="1" ht="63" customHeight="1" spans="1:22">
      <c r="A7" s="19">
        <v>1</v>
      </c>
      <c r="B7" s="20" t="s">
        <v>20</v>
      </c>
      <c r="C7" s="13" t="s">
        <v>21</v>
      </c>
      <c r="D7" s="13" t="s">
        <v>21</v>
      </c>
      <c r="E7" s="13" t="s">
        <v>22</v>
      </c>
      <c r="F7" s="12">
        <f t="shared" ref="F7:F9" si="0">G7*5</f>
        <v>165</v>
      </c>
      <c r="G7" s="12">
        <v>33</v>
      </c>
      <c r="H7" s="12">
        <f>54.6+54.6+54.6+54.6</f>
        <v>218.4</v>
      </c>
      <c r="I7" s="18">
        <f t="shared" ref="I7:I9" si="1">H7/4</f>
        <v>54.6</v>
      </c>
      <c r="J7" s="18">
        <f t="shared" ref="J7:J9" si="2">2+2+2+2</f>
        <v>8</v>
      </c>
      <c r="K7" s="18">
        <f t="shared" ref="K7:K9" si="3">J7/4</f>
        <v>2</v>
      </c>
      <c r="L7" s="18">
        <f>4+4+4+4+4</f>
        <v>20</v>
      </c>
      <c r="M7" s="18">
        <f t="shared" ref="M7:Q7" si="4">L7/5</f>
        <v>4</v>
      </c>
      <c r="N7" s="18">
        <f>2.4+2.4+1.6+2.4+2.4</f>
        <v>11.2</v>
      </c>
      <c r="O7" s="18">
        <f t="shared" si="4"/>
        <v>2.24</v>
      </c>
      <c r="P7" s="18">
        <v>0</v>
      </c>
      <c r="Q7" s="18">
        <f t="shared" si="4"/>
        <v>0</v>
      </c>
      <c r="R7" s="24">
        <f t="shared" ref="R7:R9" si="5">Q7+O7+M7+K7+I7+G7</f>
        <v>95.84</v>
      </c>
      <c r="S7" s="13" t="s">
        <v>23</v>
      </c>
      <c r="T7" s="13"/>
      <c r="U7" s="13"/>
      <c r="V7" s="13"/>
    </row>
    <row r="8" s="3" customFormat="1" ht="72" customHeight="1" spans="1:22">
      <c r="A8" s="19">
        <v>2</v>
      </c>
      <c r="B8" s="20" t="s">
        <v>24</v>
      </c>
      <c r="C8" s="13" t="s">
        <v>21</v>
      </c>
      <c r="D8" s="13" t="s">
        <v>21</v>
      </c>
      <c r="E8" s="13" t="s">
        <v>22</v>
      </c>
      <c r="F8" s="12">
        <f t="shared" si="0"/>
        <v>164.55</v>
      </c>
      <c r="G8" s="12">
        <v>32.91</v>
      </c>
      <c r="H8" s="12">
        <f>51.1+51.1+51.1+51.1</f>
        <v>204.4</v>
      </c>
      <c r="I8" s="18">
        <f t="shared" si="1"/>
        <v>51.1</v>
      </c>
      <c r="J8" s="18">
        <f t="shared" si="2"/>
        <v>8</v>
      </c>
      <c r="K8" s="18">
        <f t="shared" si="3"/>
        <v>2</v>
      </c>
      <c r="L8" s="18">
        <f>4+4+4+4+4</f>
        <v>20</v>
      </c>
      <c r="M8" s="18">
        <f t="shared" ref="M8:Q8" si="6">L8/5</f>
        <v>4</v>
      </c>
      <c r="N8" s="18">
        <f>2.4+2.4+2.4+1.6+2.4</f>
        <v>11.2</v>
      </c>
      <c r="O8" s="18">
        <f t="shared" si="6"/>
        <v>2.24</v>
      </c>
      <c r="P8" s="18">
        <v>0</v>
      </c>
      <c r="Q8" s="18">
        <f t="shared" si="6"/>
        <v>0</v>
      </c>
      <c r="R8" s="24">
        <f t="shared" si="5"/>
        <v>92.25</v>
      </c>
      <c r="S8" s="13"/>
      <c r="T8" s="13"/>
      <c r="U8" s="13"/>
      <c r="V8" s="13"/>
    </row>
    <row r="9" s="3" customFormat="1" ht="65" customHeight="1" spans="1:22">
      <c r="A9" s="12">
        <v>3</v>
      </c>
      <c r="B9" s="20" t="s">
        <v>25</v>
      </c>
      <c r="C9" s="13" t="s">
        <v>21</v>
      </c>
      <c r="D9" s="13" t="s">
        <v>21</v>
      </c>
      <c r="E9" s="13" t="s">
        <v>22</v>
      </c>
      <c r="F9" s="12">
        <f t="shared" si="0"/>
        <v>163.15</v>
      </c>
      <c r="G9" s="12">
        <v>32.63</v>
      </c>
      <c r="H9" s="12">
        <f>51.8+51.8+51.8+51.8</f>
        <v>207.2</v>
      </c>
      <c r="I9" s="18">
        <f t="shared" si="1"/>
        <v>51.8</v>
      </c>
      <c r="J9" s="18">
        <f t="shared" si="2"/>
        <v>8</v>
      </c>
      <c r="K9" s="18">
        <f t="shared" si="3"/>
        <v>2</v>
      </c>
      <c r="L9" s="18">
        <f>2+2+2+2+2</f>
        <v>10</v>
      </c>
      <c r="M9" s="18">
        <f t="shared" ref="M9:Q9" si="7">L9/5</f>
        <v>2</v>
      </c>
      <c r="N9" s="18">
        <f>2.4+1.6+2.4+2.4+2.4</f>
        <v>11.2</v>
      </c>
      <c r="O9" s="18">
        <f t="shared" si="7"/>
        <v>2.24</v>
      </c>
      <c r="P9" s="18">
        <v>0</v>
      </c>
      <c r="Q9" s="18">
        <f t="shared" si="7"/>
        <v>0</v>
      </c>
      <c r="R9" s="23">
        <f t="shared" si="5"/>
        <v>90.67</v>
      </c>
      <c r="S9" s="13"/>
      <c r="T9" s="13"/>
      <c r="U9" s="13"/>
      <c r="V9" s="13"/>
    </row>
    <row r="10" s="1" customFormat="1" spans="6:21">
      <c r="F10" s="26"/>
      <c r="G10" s="26"/>
      <c r="H10" s="26"/>
      <c r="I10" s="27"/>
      <c r="J10" s="27"/>
      <c r="K10" s="27"/>
      <c r="L10" s="27"/>
      <c r="M10" s="27"/>
      <c r="N10" s="26"/>
      <c r="O10" s="27"/>
      <c r="P10" s="27"/>
      <c r="Q10" s="27"/>
      <c r="R10" s="27"/>
      <c r="S10" s="27"/>
      <c r="T10" s="27"/>
      <c r="U10" s="27"/>
    </row>
    <row r="11" s="1" customFormat="1" spans="6:21">
      <c r="F11" s="26"/>
      <c r="G11" s="26"/>
      <c r="H11" s="26"/>
      <c r="I11" s="27"/>
      <c r="J11" s="27"/>
      <c r="K11" s="27"/>
      <c r="L11" s="27"/>
      <c r="M11" s="27"/>
      <c r="N11" s="26"/>
      <c r="O11" s="27"/>
      <c r="P11" s="27"/>
      <c r="Q11" s="27"/>
      <c r="R11" s="27"/>
      <c r="S11" s="27"/>
      <c r="T11" s="27"/>
      <c r="U11" s="27"/>
    </row>
    <row r="12" s="1" customFormat="1" spans="6:21">
      <c r="F12" s="26"/>
      <c r="G12" s="26"/>
      <c r="H12" s="26"/>
      <c r="I12" s="27"/>
      <c r="J12" s="27"/>
      <c r="K12" s="27"/>
      <c r="L12" s="27"/>
      <c r="M12" s="27"/>
      <c r="N12" s="26"/>
      <c r="O12" s="27"/>
      <c r="P12" s="27"/>
      <c r="Q12" s="27"/>
      <c r="R12" s="27"/>
      <c r="S12" s="27"/>
      <c r="T12" s="27"/>
      <c r="U12" s="27"/>
    </row>
    <row r="13" s="1" customFormat="1" spans="6:21">
      <c r="F13" s="26"/>
      <c r="G13" s="26"/>
      <c r="H13" s="26"/>
      <c r="I13" s="27"/>
      <c r="J13" s="27"/>
      <c r="K13" s="27"/>
      <c r="L13" s="27"/>
      <c r="M13" s="27"/>
      <c r="N13" s="26"/>
      <c r="O13" s="27"/>
      <c r="P13" s="27"/>
      <c r="Q13" s="27"/>
      <c r="R13" s="27"/>
      <c r="S13" s="27"/>
      <c r="T13" s="27"/>
      <c r="U13" s="27"/>
    </row>
    <row r="14" s="1" customFormat="1" spans="6:21">
      <c r="F14" s="26"/>
      <c r="G14" s="26"/>
      <c r="H14" s="26"/>
      <c r="I14" s="27"/>
      <c r="J14" s="27"/>
      <c r="K14" s="27"/>
      <c r="L14" s="27"/>
      <c r="M14" s="27"/>
      <c r="N14" s="26"/>
      <c r="O14" s="27"/>
      <c r="P14" s="27"/>
      <c r="Q14" s="27"/>
      <c r="R14" s="27"/>
      <c r="S14" s="27"/>
      <c r="T14" s="27"/>
      <c r="U14" s="27"/>
    </row>
    <row r="15" s="1" customFormat="1" spans="6:21">
      <c r="F15" s="26"/>
      <c r="G15" s="26"/>
      <c r="H15" s="26"/>
      <c r="I15" s="27"/>
      <c r="J15" s="27"/>
      <c r="K15" s="27"/>
      <c r="L15" s="27"/>
      <c r="M15" s="27"/>
      <c r="N15" s="26"/>
      <c r="O15" s="27"/>
      <c r="P15" s="27"/>
      <c r="Q15" s="27"/>
      <c r="R15" s="27"/>
      <c r="S15" s="27"/>
      <c r="T15" s="27"/>
      <c r="U15" s="27"/>
    </row>
    <row r="16" s="1" customFormat="1" spans="6:21">
      <c r="F16" s="26"/>
      <c r="G16" s="26"/>
      <c r="H16" s="26"/>
      <c r="I16" s="27"/>
      <c r="J16" s="27"/>
      <c r="K16" s="27"/>
      <c r="L16" s="27"/>
      <c r="M16" s="27"/>
      <c r="N16" s="26"/>
      <c r="O16" s="27"/>
      <c r="P16" s="27"/>
      <c r="Q16" s="27"/>
      <c r="R16" s="27"/>
      <c r="S16" s="27"/>
      <c r="T16" s="27"/>
      <c r="U16" s="27"/>
    </row>
    <row r="17" s="1" customFormat="1" spans="6:21">
      <c r="F17" s="26"/>
      <c r="G17" s="26"/>
      <c r="H17" s="26"/>
      <c r="I17" s="27"/>
      <c r="J17" s="27"/>
      <c r="K17" s="27"/>
      <c r="L17" s="27"/>
      <c r="M17" s="27"/>
      <c r="N17" s="26"/>
      <c r="O17" s="27"/>
      <c r="P17" s="27"/>
      <c r="Q17" s="27"/>
      <c r="R17" s="27"/>
      <c r="S17" s="27"/>
      <c r="T17" s="27"/>
      <c r="U17" s="27"/>
    </row>
    <row r="18" s="1" customFormat="1" spans="6:21">
      <c r="F18" s="26"/>
      <c r="G18" s="26"/>
      <c r="H18" s="26"/>
      <c r="I18" s="27"/>
      <c r="J18" s="27"/>
      <c r="K18" s="27"/>
      <c r="L18" s="27"/>
      <c r="M18" s="27"/>
      <c r="N18" s="26"/>
      <c r="O18" s="27"/>
      <c r="P18" s="27"/>
      <c r="Q18" s="27"/>
      <c r="R18" s="27"/>
      <c r="S18" s="27"/>
      <c r="T18" s="27"/>
      <c r="U18" s="27"/>
    </row>
    <row r="19" s="1" customFormat="1" spans="6:21">
      <c r="F19" s="26"/>
      <c r="G19" s="26"/>
      <c r="H19" s="26"/>
      <c r="I19" s="27"/>
      <c r="J19" s="27"/>
      <c r="K19" s="27"/>
      <c r="L19" s="27"/>
      <c r="M19" s="27"/>
      <c r="N19" s="26"/>
      <c r="O19" s="27"/>
      <c r="P19" s="27"/>
      <c r="Q19" s="27"/>
      <c r="R19" s="27"/>
      <c r="S19" s="27"/>
      <c r="T19" s="27"/>
      <c r="U19" s="27"/>
    </row>
    <row r="20" s="1" customFormat="1" spans="6:21">
      <c r="F20" s="26"/>
      <c r="G20" s="26"/>
      <c r="H20" s="26"/>
      <c r="I20" s="27"/>
      <c r="J20" s="27"/>
      <c r="K20" s="27"/>
      <c r="L20" s="27"/>
      <c r="M20" s="27"/>
      <c r="N20" s="26"/>
      <c r="O20" s="27"/>
      <c r="P20" s="27"/>
      <c r="Q20" s="27"/>
      <c r="R20" s="27"/>
      <c r="S20" s="27"/>
      <c r="T20" s="27"/>
      <c r="U20" s="27"/>
    </row>
    <row r="21" s="1" customFormat="1" spans="6:21">
      <c r="F21" s="26"/>
      <c r="G21" s="26"/>
      <c r="H21" s="26"/>
      <c r="I21" s="27"/>
      <c r="J21" s="27"/>
      <c r="K21" s="27"/>
      <c r="L21" s="27"/>
      <c r="M21" s="27"/>
      <c r="N21" s="26"/>
      <c r="O21" s="27"/>
      <c r="P21" s="27"/>
      <c r="Q21" s="27"/>
      <c r="R21" s="27"/>
      <c r="S21" s="27"/>
      <c r="T21" s="27"/>
      <c r="U21" s="27"/>
    </row>
    <row r="22" s="1" customFormat="1" spans="6:21">
      <c r="F22" s="26"/>
      <c r="G22" s="26"/>
      <c r="H22" s="26"/>
      <c r="I22" s="27"/>
      <c r="J22" s="27"/>
      <c r="K22" s="27"/>
      <c r="L22" s="27"/>
      <c r="M22" s="27"/>
      <c r="N22" s="26"/>
      <c r="O22" s="27"/>
      <c r="P22" s="27"/>
      <c r="Q22" s="27"/>
      <c r="R22" s="27"/>
      <c r="S22" s="27"/>
      <c r="T22" s="27"/>
      <c r="U22" s="27"/>
    </row>
    <row r="23" s="1" customFormat="1" spans="6:21">
      <c r="F23" s="26"/>
      <c r="G23" s="26"/>
      <c r="H23" s="26"/>
      <c r="I23" s="27"/>
      <c r="J23" s="27"/>
      <c r="K23" s="27"/>
      <c r="L23" s="27"/>
      <c r="M23" s="27"/>
      <c r="N23" s="26"/>
      <c r="O23" s="27"/>
      <c r="P23" s="27"/>
      <c r="Q23" s="27"/>
      <c r="R23" s="27"/>
      <c r="S23" s="27"/>
      <c r="T23" s="27"/>
      <c r="U23" s="27"/>
    </row>
    <row r="24" s="1" customFormat="1" spans="6:21">
      <c r="F24" s="26"/>
      <c r="G24" s="26"/>
      <c r="H24" s="26"/>
      <c r="I24" s="27"/>
      <c r="J24" s="27"/>
      <c r="K24" s="27"/>
      <c r="L24" s="27"/>
      <c r="M24" s="27"/>
      <c r="N24" s="26"/>
      <c r="O24" s="27"/>
      <c r="P24" s="27"/>
      <c r="Q24" s="27"/>
      <c r="R24" s="27"/>
      <c r="S24" s="27"/>
      <c r="T24" s="27"/>
      <c r="U24" s="27"/>
    </row>
    <row r="25" s="1" customFormat="1" spans="6:21">
      <c r="F25" s="26"/>
      <c r="G25" s="26"/>
      <c r="H25" s="26"/>
      <c r="I25" s="27"/>
      <c r="J25" s="27"/>
      <c r="K25" s="27"/>
      <c r="L25" s="27"/>
      <c r="M25" s="27"/>
      <c r="N25" s="26"/>
      <c r="O25" s="27"/>
      <c r="P25" s="27"/>
      <c r="Q25" s="27"/>
      <c r="R25" s="27"/>
      <c r="S25" s="27"/>
      <c r="T25" s="27"/>
      <c r="U25" s="27"/>
    </row>
    <row r="26" s="1" customFormat="1" spans="6:21">
      <c r="F26" s="26"/>
      <c r="G26" s="26"/>
      <c r="H26" s="26"/>
      <c r="I26" s="27"/>
      <c r="J26" s="27"/>
      <c r="K26" s="27"/>
      <c r="L26" s="27"/>
      <c r="M26" s="27"/>
      <c r="N26" s="26"/>
      <c r="O26" s="27"/>
      <c r="P26" s="27"/>
      <c r="Q26" s="27"/>
      <c r="R26" s="27"/>
      <c r="S26" s="27"/>
      <c r="T26" s="27"/>
      <c r="U26" s="27"/>
    </row>
    <row r="27" s="1" customFormat="1" spans="6:21">
      <c r="F27" s="26"/>
      <c r="G27" s="26"/>
      <c r="H27" s="26"/>
      <c r="I27" s="27"/>
      <c r="J27" s="27"/>
      <c r="K27" s="27"/>
      <c r="L27" s="27"/>
      <c r="M27" s="27"/>
      <c r="N27" s="26"/>
      <c r="O27" s="27"/>
      <c r="P27" s="27"/>
      <c r="Q27" s="27"/>
      <c r="R27" s="27"/>
      <c r="S27" s="27"/>
      <c r="T27" s="27"/>
      <c r="U27" s="27"/>
    </row>
    <row r="28" s="1" customFormat="1" spans="6:21">
      <c r="F28" s="26"/>
      <c r="G28" s="26"/>
      <c r="H28" s="26"/>
      <c r="I28" s="27"/>
      <c r="J28" s="27"/>
      <c r="K28" s="27"/>
      <c r="L28" s="27"/>
      <c r="M28" s="27"/>
      <c r="N28" s="26"/>
      <c r="O28" s="27"/>
      <c r="P28" s="27"/>
      <c r="Q28" s="27"/>
      <c r="R28" s="27"/>
      <c r="S28" s="27"/>
      <c r="T28" s="27"/>
      <c r="U28" s="27"/>
    </row>
    <row r="29" s="1" customFormat="1" spans="6:21">
      <c r="F29" s="26"/>
      <c r="G29" s="26"/>
      <c r="H29" s="26"/>
      <c r="I29" s="27"/>
      <c r="J29" s="27"/>
      <c r="K29" s="27"/>
      <c r="L29" s="27"/>
      <c r="M29" s="27"/>
      <c r="N29" s="26"/>
      <c r="O29" s="27"/>
      <c r="P29" s="27"/>
      <c r="Q29" s="27"/>
      <c r="R29" s="27"/>
      <c r="S29" s="27"/>
      <c r="T29" s="27"/>
      <c r="U29" s="27"/>
    </row>
    <row r="30" s="1" customFormat="1" spans="6:21">
      <c r="F30" s="26"/>
      <c r="G30" s="26"/>
      <c r="H30" s="26"/>
      <c r="I30" s="27"/>
      <c r="J30" s="27"/>
      <c r="K30" s="27"/>
      <c r="L30" s="27"/>
      <c r="M30" s="27"/>
      <c r="N30" s="26"/>
      <c r="O30" s="27"/>
      <c r="P30" s="27"/>
      <c r="Q30" s="27"/>
      <c r="R30" s="27"/>
      <c r="S30" s="27"/>
      <c r="T30" s="27"/>
      <c r="U30" s="27"/>
    </row>
    <row r="31" s="1" customFormat="1" spans="6:21">
      <c r="F31" s="26"/>
      <c r="G31" s="26"/>
      <c r="H31" s="26"/>
      <c r="I31" s="27"/>
      <c r="J31" s="27"/>
      <c r="K31" s="27"/>
      <c r="L31" s="27"/>
      <c r="M31" s="27"/>
      <c r="N31" s="26"/>
      <c r="O31" s="27"/>
      <c r="P31" s="27"/>
      <c r="Q31" s="27"/>
      <c r="R31" s="27"/>
      <c r="S31" s="27"/>
      <c r="T31" s="27"/>
      <c r="U31" s="27"/>
    </row>
    <row r="32" s="1" customFormat="1" spans="6:21">
      <c r="F32" s="26"/>
      <c r="G32" s="26"/>
      <c r="H32" s="26"/>
      <c r="I32" s="27"/>
      <c r="J32" s="27"/>
      <c r="K32" s="27"/>
      <c r="L32" s="27"/>
      <c r="M32" s="27"/>
      <c r="N32" s="26"/>
      <c r="O32" s="27"/>
      <c r="P32" s="27"/>
      <c r="Q32" s="27"/>
      <c r="R32" s="27"/>
      <c r="S32" s="27"/>
      <c r="T32" s="27"/>
      <c r="U32" s="27"/>
    </row>
    <row r="33" s="1" customFormat="1" spans="6:21">
      <c r="F33" s="26"/>
      <c r="G33" s="26"/>
      <c r="H33" s="26"/>
      <c r="I33" s="27"/>
      <c r="J33" s="27"/>
      <c r="K33" s="27"/>
      <c r="L33" s="27"/>
      <c r="M33" s="27"/>
      <c r="N33" s="26"/>
      <c r="O33" s="27"/>
      <c r="P33" s="27"/>
      <c r="Q33" s="27"/>
      <c r="R33" s="27"/>
      <c r="S33" s="27"/>
      <c r="T33" s="27"/>
      <c r="U33" s="27"/>
    </row>
    <row r="34" s="1" customFormat="1" spans="6:21">
      <c r="F34" s="26"/>
      <c r="G34" s="26"/>
      <c r="H34" s="26"/>
      <c r="I34" s="27"/>
      <c r="J34" s="27"/>
      <c r="K34" s="27"/>
      <c r="L34" s="27"/>
      <c r="M34" s="27"/>
      <c r="N34" s="26"/>
      <c r="O34" s="27"/>
      <c r="P34" s="27"/>
      <c r="Q34" s="27"/>
      <c r="R34" s="27"/>
      <c r="S34" s="27"/>
      <c r="T34" s="27"/>
      <c r="U34" s="27"/>
    </row>
    <row r="35" s="1" customFormat="1" spans="6:21">
      <c r="F35" s="26"/>
      <c r="G35" s="26"/>
      <c r="H35" s="26"/>
      <c r="I35" s="30"/>
      <c r="J35" s="30"/>
      <c r="K35" s="27"/>
      <c r="L35" s="27"/>
      <c r="M35" s="27"/>
      <c r="N35" s="26"/>
      <c r="O35" s="30"/>
      <c r="P35" s="30"/>
      <c r="Q35" s="27"/>
      <c r="R35" s="27"/>
      <c r="S35" s="27"/>
      <c r="T35" s="27"/>
      <c r="U35" s="27"/>
    </row>
  </sheetData>
  <mergeCells count="16">
    <mergeCell ref="A2:R2"/>
    <mergeCell ref="G4:Q4"/>
    <mergeCell ref="F5:G5"/>
    <mergeCell ref="H5:I5"/>
    <mergeCell ref="J5:K5"/>
    <mergeCell ref="L5:M5"/>
    <mergeCell ref="N5:O5"/>
    <mergeCell ref="P5:Q5"/>
    <mergeCell ref="A5:A6"/>
    <mergeCell ref="B5:B6"/>
    <mergeCell ref="C5:C6"/>
    <mergeCell ref="D5:D6"/>
    <mergeCell ref="E5:E6"/>
    <mergeCell ref="R5:R6"/>
    <mergeCell ref="S5:V6"/>
    <mergeCell ref="S7:V9"/>
  </mergeCells>
  <dataValidations count="3">
    <dataValidation type="custom" allowBlank="1" showErrorMessage="1" errorTitle="拒绝重复输入" error="当前输入的内容，与本区域的其他单元格内容重复。" sqref="C7 D7 E7 C8 D8 E8 C9 D9 E9" errorStyle="warning">
      <formula1>COUNTIF(#REF!,C7)&lt;2</formula1>
    </dataValidation>
    <dataValidation type="custom" allowBlank="1" showErrorMessage="1" errorTitle="拒绝重复输入" error="当前输入的内容，与本区域的其他单元格内容重复。" sqref="G8 H8 G9 H9 F8:F9" errorStyle="warning">
      <formula1>COUNTIF($F$9:$F$10,F8)&lt;2</formula1>
    </dataValidation>
    <dataValidation type="custom" allowBlank="1" showErrorMessage="1" errorTitle="拒绝重复输入" error="当前输入的内容，与本区域的其他单元格内容重复。" sqref="B8:B9" errorStyle="warning">
      <formula1>COUNTIF($C$7:$C$14,B8)&lt;2</formula1>
    </dataValidation>
  </dataValidations>
  <pageMargins left="0" right="0" top="0" bottom="0" header="0" footer="0"/>
  <pageSetup paperSize="9" scale="98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8"/>
  <sheetViews>
    <sheetView view="pageBreakPreview" zoomScaleNormal="100" zoomScaleSheetLayoutView="100" workbookViewId="0">
      <selection activeCell="Z7" sqref="Z7"/>
    </sheetView>
  </sheetViews>
  <sheetFormatPr defaultColWidth="8.89166666666667" defaultRowHeight="13.5" outlineLevelRow="7"/>
  <cols>
    <col min="1" max="1" width="6" customWidth="1"/>
    <col min="2" max="2" width="10.5583333333333" customWidth="1"/>
    <col min="3" max="5" width="7.10833333333333" customWidth="1"/>
    <col min="6" max="6" width="6.89166666666667" customWidth="1"/>
    <col min="7" max="17" width="5.71666666666667" customWidth="1"/>
    <col min="18" max="18" width="8.10833333333333" customWidth="1"/>
  </cols>
  <sheetData>
    <row r="1" s="1" customFormat="1" ht="27" customHeight="1" spans="1:18">
      <c r="A1" s="4" t="s">
        <v>26</v>
      </c>
      <c r="B1" s="5"/>
      <c r="C1" s="5"/>
      <c r="D1" s="5"/>
      <c r="E1" s="5"/>
      <c r="F1" s="6"/>
      <c r="G1" s="6"/>
      <c r="H1" s="6"/>
      <c r="I1" s="21"/>
      <c r="J1" s="21"/>
      <c r="K1" s="21"/>
      <c r="L1" s="21"/>
      <c r="M1" s="21"/>
      <c r="N1" s="6"/>
      <c r="O1" s="21"/>
      <c r="P1" s="21"/>
      <c r="Q1" s="21"/>
      <c r="R1" s="5"/>
    </row>
    <row r="2" s="2" customFormat="1" ht="20.25" customHeight="1" spans="1:19">
      <c r="A2" s="7" t="s">
        <v>1</v>
      </c>
      <c r="B2" s="8"/>
      <c r="C2" s="8"/>
      <c r="D2" s="8"/>
      <c r="E2" s="8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7"/>
      <c r="S2" s="7"/>
    </row>
    <row r="3" s="2" customFormat="1" ht="18.75" spans="1:19">
      <c r="A3" s="9" t="s">
        <v>2</v>
      </c>
      <c r="B3" s="8"/>
      <c r="C3" s="8"/>
      <c r="D3" s="8"/>
      <c r="E3" s="8"/>
      <c r="F3" s="10" t="s">
        <v>3</v>
      </c>
      <c r="G3" s="11">
        <v>44181</v>
      </c>
      <c r="H3" s="11"/>
      <c r="I3" s="11"/>
      <c r="J3" s="11"/>
      <c r="K3" s="11"/>
      <c r="L3" s="11"/>
      <c r="M3" s="9"/>
      <c r="N3" s="11"/>
      <c r="O3" s="11"/>
      <c r="P3" s="11"/>
      <c r="Q3" s="11"/>
      <c r="R3" s="7"/>
      <c r="S3" s="7"/>
    </row>
    <row r="4" s="3" customFormat="1" ht="88" customHeight="1" spans="1:22">
      <c r="A4" s="12" t="s">
        <v>4</v>
      </c>
      <c r="B4" s="13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7" t="s">
        <v>27</v>
      </c>
      <c r="I4" s="17"/>
      <c r="J4" s="17" t="s">
        <v>11</v>
      </c>
      <c r="K4" s="17"/>
      <c r="L4" s="17" t="s">
        <v>12</v>
      </c>
      <c r="M4" s="17"/>
      <c r="N4" s="17" t="s">
        <v>28</v>
      </c>
      <c r="O4" s="17"/>
      <c r="P4" s="17" t="s">
        <v>14</v>
      </c>
      <c r="Q4" s="17"/>
      <c r="R4" s="23" t="s">
        <v>15</v>
      </c>
      <c r="S4" s="12" t="s">
        <v>16</v>
      </c>
      <c r="T4" s="12"/>
      <c r="U4" s="12"/>
      <c r="V4" s="12"/>
    </row>
    <row r="5" s="3" customFormat="1" ht="82" customHeight="1" spans="1:22">
      <c r="A5" s="12"/>
      <c r="B5" s="13"/>
      <c r="C5" s="14"/>
      <c r="D5" s="14"/>
      <c r="E5" s="13"/>
      <c r="F5" s="13" t="s">
        <v>17</v>
      </c>
      <c r="G5" s="18" t="s">
        <v>18</v>
      </c>
      <c r="H5" s="13" t="s">
        <v>19</v>
      </c>
      <c r="I5" s="18" t="s">
        <v>18</v>
      </c>
      <c r="J5" s="13" t="s">
        <v>19</v>
      </c>
      <c r="K5" s="18" t="s">
        <v>18</v>
      </c>
      <c r="L5" s="13" t="s">
        <v>17</v>
      </c>
      <c r="M5" s="18" t="s">
        <v>18</v>
      </c>
      <c r="N5" s="13" t="s">
        <v>17</v>
      </c>
      <c r="O5" s="18" t="s">
        <v>18</v>
      </c>
      <c r="P5" s="13" t="s">
        <v>17</v>
      </c>
      <c r="Q5" s="18" t="s">
        <v>18</v>
      </c>
      <c r="R5" s="23"/>
      <c r="S5" s="12"/>
      <c r="T5" s="12"/>
      <c r="U5" s="12"/>
      <c r="V5" s="12"/>
    </row>
    <row r="6" s="3" customFormat="1" ht="64" customHeight="1" spans="1:22">
      <c r="A6" s="19">
        <v>1</v>
      </c>
      <c r="B6" s="20" t="s">
        <v>29</v>
      </c>
      <c r="C6" s="13" t="s">
        <v>21</v>
      </c>
      <c r="D6" s="13" t="s">
        <v>21</v>
      </c>
      <c r="E6" s="13" t="s">
        <v>22</v>
      </c>
      <c r="F6" s="12">
        <f t="shared" ref="F6:F8" si="0">G6*5</f>
        <v>165</v>
      </c>
      <c r="G6" s="12">
        <v>33</v>
      </c>
      <c r="H6" s="12">
        <f>55+55+55+55</f>
        <v>220</v>
      </c>
      <c r="I6" s="18">
        <f t="shared" ref="I6:I8" si="1">H6/4</f>
        <v>55</v>
      </c>
      <c r="J6" s="18">
        <f>4+4+4+4</f>
        <v>16</v>
      </c>
      <c r="K6" s="18">
        <f t="shared" ref="K6:K8" si="2">J6/4</f>
        <v>4</v>
      </c>
      <c r="L6" s="18">
        <f>3+3+3+3+3</f>
        <v>15</v>
      </c>
      <c r="M6" s="18">
        <f t="shared" ref="M6:Q6" si="3">L6/5</f>
        <v>3</v>
      </c>
      <c r="N6" s="18">
        <f t="shared" ref="N6:N8" si="4">1.5+2+2+2+2</f>
        <v>9.5</v>
      </c>
      <c r="O6" s="18">
        <f t="shared" si="3"/>
        <v>1.9</v>
      </c>
      <c r="P6" s="18">
        <v>0</v>
      </c>
      <c r="Q6" s="18">
        <f t="shared" si="3"/>
        <v>0</v>
      </c>
      <c r="R6" s="24">
        <f t="shared" ref="R6:R8" si="5">Q6+O6+M6+K6+I6+G6</f>
        <v>96.9</v>
      </c>
      <c r="S6" s="13" t="s">
        <v>30</v>
      </c>
      <c r="T6" s="13"/>
      <c r="U6" s="13"/>
      <c r="V6" s="13"/>
    </row>
    <row r="7" s="3" customFormat="1" ht="64" customHeight="1" spans="1:22">
      <c r="A7" s="19">
        <v>2</v>
      </c>
      <c r="B7" s="20" t="s">
        <v>31</v>
      </c>
      <c r="C7" s="13" t="s">
        <v>21</v>
      </c>
      <c r="D7" s="13" t="s">
        <v>21</v>
      </c>
      <c r="E7" s="13" t="s">
        <v>22</v>
      </c>
      <c r="F7" s="12">
        <f t="shared" si="0"/>
        <v>133.15</v>
      </c>
      <c r="G7" s="12">
        <v>26.63</v>
      </c>
      <c r="H7" s="12">
        <f>49.5+49.5+49.5+49.5</f>
        <v>198</v>
      </c>
      <c r="I7" s="18">
        <f t="shared" si="1"/>
        <v>49.5</v>
      </c>
      <c r="J7" s="18">
        <f>2+2+2+2</f>
        <v>8</v>
      </c>
      <c r="K7" s="18">
        <f t="shared" si="2"/>
        <v>2</v>
      </c>
      <c r="L7" s="18">
        <v>0</v>
      </c>
      <c r="M7" s="18">
        <f t="shared" ref="M7:Q7" si="6">L7/5</f>
        <v>0</v>
      </c>
      <c r="N7" s="18">
        <f t="shared" si="4"/>
        <v>9.5</v>
      </c>
      <c r="O7" s="18">
        <f t="shared" si="6"/>
        <v>1.9</v>
      </c>
      <c r="P7" s="18">
        <v>0</v>
      </c>
      <c r="Q7" s="18">
        <f t="shared" si="6"/>
        <v>0</v>
      </c>
      <c r="R7" s="24">
        <f t="shared" si="5"/>
        <v>80.03</v>
      </c>
      <c r="S7" s="13"/>
      <c r="T7" s="13"/>
      <c r="U7" s="13"/>
      <c r="V7" s="13"/>
    </row>
    <row r="8" s="3" customFormat="1" ht="64" customHeight="1" spans="1:22">
      <c r="A8" s="12">
        <v>3</v>
      </c>
      <c r="B8" s="20" t="s">
        <v>32</v>
      </c>
      <c r="C8" s="13" t="s">
        <v>21</v>
      </c>
      <c r="D8" s="13" t="s">
        <v>21</v>
      </c>
      <c r="E8" s="13" t="s">
        <v>22</v>
      </c>
      <c r="F8" s="12">
        <f t="shared" si="0"/>
        <v>133.5</v>
      </c>
      <c r="G8" s="12">
        <v>26.7</v>
      </c>
      <c r="H8" s="12">
        <f>45.1+45.1+45.1+45.1</f>
        <v>180.4</v>
      </c>
      <c r="I8" s="18">
        <f t="shared" si="1"/>
        <v>45.1</v>
      </c>
      <c r="J8" s="18">
        <f>2+2+2+2</f>
        <v>8</v>
      </c>
      <c r="K8" s="18">
        <f t="shared" si="2"/>
        <v>2</v>
      </c>
      <c r="L8" s="18">
        <v>0</v>
      </c>
      <c r="M8" s="18">
        <f t="shared" ref="M8:Q8" si="7">L8/5</f>
        <v>0</v>
      </c>
      <c r="N8" s="18">
        <f t="shared" si="4"/>
        <v>9.5</v>
      </c>
      <c r="O8" s="18">
        <f t="shared" si="7"/>
        <v>1.9</v>
      </c>
      <c r="P8" s="18">
        <v>0</v>
      </c>
      <c r="Q8" s="18">
        <f t="shared" si="7"/>
        <v>0</v>
      </c>
      <c r="R8" s="23">
        <f t="shared" si="5"/>
        <v>75.7</v>
      </c>
      <c r="S8" s="13"/>
      <c r="T8" s="13"/>
      <c r="U8" s="13"/>
      <c r="V8" s="13"/>
    </row>
  </sheetData>
  <mergeCells count="16">
    <mergeCell ref="A1:R1"/>
    <mergeCell ref="G3:Q3"/>
    <mergeCell ref="F4:G4"/>
    <mergeCell ref="H4:I4"/>
    <mergeCell ref="J4:K4"/>
    <mergeCell ref="L4:M4"/>
    <mergeCell ref="N4:O4"/>
    <mergeCell ref="P4:Q4"/>
    <mergeCell ref="A4:A5"/>
    <mergeCell ref="B4:B5"/>
    <mergeCell ref="C4:C5"/>
    <mergeCell ref="D4:D5"/>
    <mergeCell ref="E4:E5"/>
    <mergeCell ref="R4:R5"/>
    <mergeCell ref="S4:V5"/>
    <mergeCell ref="S6:V8"/>
  </mergeCells>
  <dataValidations count="3">
    <dataValidation type="custom" allowBlank="1" showErrorMessage="1" errorTitle="拒绝重复输入" error="当前输入的内容，与本区域的其他单元格内容重复。" sqref="B6 B7" errorStyle="warning">
      <formula1>COUNTIF($C$7:$C$14,B6)&lt;2</formula1>
    </dataValidation>
    <dataValidation type="custom" allowBlank="1" showErrorMessage="1" errorTitle="拒绝重复输入" error="当前输入的内容，与本区域的其他单元格内容重复。" sqref="C6 D6 E6 C7 D7 E7 C8 D8 E8" errorStyle="warning">
      <formula1>COUNTIF(#REF!,C6)&lt;2</formula1>
    </dataValidation>
    <dataValidation type="custom" allowBlank="1" showErrorMessage="1" errorTitle="拒绝重复输入" error="当前输入的内容，与本区域的其他单元格内容重复。" sqref="G6 H6 G7 H7 G8 H8 F6:F8" errorStyle="warning">
      <formula1>COUNTIF($F$9:$F$10,F6)&lt;2</formula1>
    </dataValidation>
  </dataValidations>
  <pageMargins left="0" right="0" top="1" bottom="1" header="0.5" footer="0.5"/>
  <pageSetup paperSize="9" scale="97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8"/>
  <sheetViews>
    <sheetView tabSelected="1" view="pageBreakPreview" zoomScaleNormal="100" zoomScaleSheetLayoutView="100" workbookViewId="0">
      <selection activeCell="X7" sqref="X7"/>
    </sheetView>
  </sheetViews>
  <sheetFormatPr defaultColWidth="8.89166666666667" defaultRowHeight="13.5" outlineLevelRow="7"/>
  <cols>
    <col min="1" max="1" width="5.55833333333333" customWidth="1"/>
    <col min="2" max="2" width="14.225" customWidth="1"/>
    <col min="3" max="5" width="5.89166666666667" customWidth="1"/>
    <col min="6" max="6" width="6.89166666666667" customWidth="1"/>
    <col min="7" max="17" width="5.89166666666667" customWidth="1"/>
    <col min="18" max="18" width="8.10833333333333" customWidth="1"/>
    <col min="22" max="22" width="9.89166666666667" customWidth="1"/>
  </cols>
  <sheetData>
    <row r="1" s="1" customFormat="1" ht="27" customHeight="1" spans="1:18">
      <c r="A1" s="4" t="s">
        <v>33</v>
      </c>
      <c r="B1" s="5"/>
      <c r="C1" s="5"/>
      <c r="D1" s="5"/>
      <c r="E1" s="5"/>
      <c r="F1" s="6"/>
      <c r="G1" s="6"/>
      <c r="H1" s="6"/>
      <c r="I1" s="21"/>
      <c r="J1" s="21"/>
      <c r="K1" s="21"/>
      <c r="L1" s="21"/>
      <c r="M1" s="21"/>
      <c r="N1" s="6"/>
      <c r="O1" s="21"/>
      <c r="P1" s="21"/>
      <c r="Q1" s="21"/>
      <c r="R1" s="5"/>
    </row>
    <row r="2" s="2" customFormat="1" ht="20.25" customHeight="1" spans="1:19">
      <c r="A2" s="7" t="s">
        <v>1</v>
      </c>
      <c r="B2" s="8"/>
      <c r="C2" s="8"/>
      <c r="D2" s="8"/>
      <c r="E2" s="8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7"/>
      <c r="S2" s="7"/>
    </row>
    <row r="3" s="2" customFormat="1" ht="18.75" spans="1:19">
      <c r="A3" s="9" t="s">
        <v>2</v>
      </c>
      <c r="B3" s="8"/>
      <c r="C3" s="8"/>
      <c r="D3" s="8"/>
      <c r="E3" s="8"/>
      <c r="F3" s="10" t="s">
        <v>3</v>
      </c>
      <c r="G3" s="11">
        <v>44181</v>
      </c>
      <c r="H3" s="11"/>
      <c r="I3" s="11"/>
      <c r="J3" s="11"/>
      <c r="K3" s="11"/>
      <c r="L3" s="11"/>
      <c r="M3" s="9"/>
      <c r="N3" s="11"/>
      <c r="O3" s="11"/>
      <c r="P3" s="11"/>
      <c r="Q3" s="11"/>
      <c r="R3" s="7"/>
      <c r="S3" s="7"/>
    </row>
    <row r="4" s="3" customFormat="1" ht="88" customHeight="1" spans="1:22">
      <c r="A4" s="12" t="s">
        <v>4</v>
      </c>
      <c r="B4" s="13" t="s">
        <v>5</v>
      </c>
      <c r="C4" s="14" t="s">
        <v>6</v>
      </c>
      <c r="D4" s="14" t="s">
        <v>7</v>
      </c>
      <c r="E4" s="13" t="s">
        <v>8</v>
      </c>
      <c r="F4" s="15" t="s">
        <v>34</v>
      </c>
      <c r="G4" s="16"/>
      <c r="H4" s="17" t="s">
        <v>35</v>
      </c>
      <c r="I4" s="17"/>
      <c r="J4" s="17" t="s">
        <v>11</v>
      </c>
      <c r="K4" s="17"/>
      <c r="L4" s="17" t="s">
        <v>12</v>
      </c>
      <c r="M4" s="17"/>
      <c r="N4" s="17" t="s">
        <v>28</v>
      </c>
      <c r="O4" s="17"/>
      <c r="P4" s="17" t="s">
        <v>14</v>
      </c>
      <c r="Q4" s="17"/>
      <c r="R4" s="23" t="s">
        <v>15</v>
      </c>
      <c r="S4" s="12" t="s">
        <v>16</v>
      </c>
      <c r="T4" s="12"/>
      <c r="U4" s="12"/>
      <c r="V4" s="12"/>
    </row>
    <row r="5" s="3" customFormat="1" ht="82" customHeight="1" spans="1:22">
      <c r="A5" s="12"/>
      <c r="B5" s="13"/>
      <c r="C5" s="14"/>
      <c r="D5" s="14"/>
      <c r="E5" s="13"/>
      <c r="F5" s="13" t="s">
        <v>17</v>
      </c>
      <c r="G5" s="18" t="s">
        <v>18</v>
      </c>
      <c r="H5" s="13" t="s">
        <v>19</v>
      </c>
      <c r="I5" s="18" t="s">
        <v>18</v>
      </c>
      <c r="J5" s="13" t="s">
        <v>19</v>
      </c>
      <c r="K5" s="18" t="s">
        <v>18</v>
      </c>
      <c r="L5" s="13" t="s">
        <v>17</v>
      </c>
      <c r="M5" s="18" t="s">
        <v>18</v>
      </c>
      <c r="N5" s="13" t="s">
        <v>17</v>
      </c>
      <c r="O5" s="18" t="s">
        <v>18</v>
      </c>
      <c r="P5" s="13" t="s">
        <v>17</v>
      </c>
      <c r="Q5" s="18" t="s">
        <v>18</v>
      </c>
      <c r="R5" s="23"/>
      <c r="S5" s="12"/>
      <c r="T5" s="12"/>
      <c r="U5" s="12"/>
      <c r="V5" s="12"/>
    </row>
    <row r="6" s="3" customFormat="1" ht="63" customHeight="1" spans="1:22">
      <c r="A6" s="19">
        <v>1</v>
      </c>
      <c r="B6" s="20" t="s">
        <v>36</v>
      </c>
      <c r="C6" s="13" t="s">
        <v>21</v>
      </c>
      <c r="D6" s="13" t="s">
        <v>21</v>
      </c>
      <c r="E6" s="13" t="s">
        <v>22</v>
      </c>
      <c r="F6" s="12">
        <f t="shared" ref="F6:F8" si="0">G6*5</f>
        <v>170</v>
      </c>
      <c r="G6" s="12">
        <v>34</v>
      </c>
      <c r="H6" s="12">
        <f>54+54+54+54</f>
        <v>216</v>
      </c>
      <c r="I6" s="18">
        <f t="shared" ref="I6:I8" si="1">H6/4</f>
        <v>54</v>
      </c>
      <c r="J6" s="18">
        <f t="shared" ref="J6:J8" si="2">2+2+2+2</f>
        <v>8</v>
      </c>
      <c r="K6" s="18">
        <f t="shared" ref="K6:K8" si="3">J6/4</f>
        <v>2</v>
      </c>
      <c r="L6" s="18">
        <f>4+4+4+4+4</f>
        <v>20</v>
      </c>
      <c r="M6" s="18">
        <f t="shared" ref="M6:Q6" si="4">L6/5</f>
        <v>4</v>
      </c>
      <c r="N6" s="18">
        <f>1.5+2+2+2+2</f>
        <v>9.5</v>
      </c>
      <c r="O6" s="18">
        <f t="shared" si="4"/>
        <v>1.9</v>
      </c>
      <c r="P6" s="18">
        <v>0</v>
      </c>
      <c r="Q6" s="18">
        <f t="shared" si="4"/>
        <v>0</v>
      </c>
      <c r="R6" s="24">
        <f t="shared" ref="R6:R8" si="5">Q6+O6+M6+K6+I6+G6</f>
        <v>95.9</v>
      </c>
      <c r="S6" s="13" t="s">
        <v>37</v>
      </c>
      <c r="T6" s="13"/>
      <c r="U6" s="13"/>
      <c r="V6" s="13"/>
    </row>
    <row r="7" s="3" customFormat="1" ht="72" customHeight="1" spans="1:22">
      <c r="A7" s="19">
        <v>2</v>
      </c>
      <c r="B7" s="20" t="s">
        <v>38</v>
      </c>
      <c r="C7" s="13" t="s">
        <v>21</v>
      </c>
      <c r="D7" s="13" t="s">
        <v>21</v>
      </c>
      <c r="E7" s="13" t="s">
        <v>22</v>
      </c>
      <c r="F7" s="12">
        <f t="shared" si="0"/>
        <v>169.5</v>
      </c>
      <c r="G7" s="19">
        <v>33.9</v>
      </c>
      <c r="H7" s="19">
        <f>53+53+53+53</f>
        <v>212</v>
      </c>
      <c r="I7" s="18">
        <f t="shared" si="1"/>
        <v>53</v>
      </c>
      <c r="J7" s="22">
        <f t="shared" si="2"/>
        <v>8</v>
      </c>
      <c r="K7" s="18">
        <f t="shared" si="3"/>
        <v>2</v>
      </c>
      <c r="L7" s="22">
        <v>0</v>
      </c>
      <c r="M7" s="18">
        <f t="shared" ref="M7:Q7" si="6">L7/5</f>
        <v>0</v>
      </c>
      <c r="N7" s="22">
        <f>1.5+1.5+2+1.5+2</f>
        <v>8.5</v>
      </c>
      <c r="O7" s="18">
        <f t="shared" si="6"/>
        <v>1.7</v>
      </c>
      <c r="P7" s="18">
        <v>0</v>
      </c>
      <c r="Q7" s="18">
        <f t="shared" si="6"/>
        <v>0</v>
      </c>
      <c r="R7" s="24">
        <f t="shared" si="5"/>
        <v>90.6</v>
      </c>
      <c r="S7" s="13"/>
      <c r="T7" s="13"/>
      <c r="U7" s="13"/>
      <c r="V7" s="13"/>
    </row>
    <row r="8" s="3" customFormat="1" ht="65" customHeight="1" spans="1:22">
      <c r="A8" s="12">
        <v>3</v>
      </c>
      <c r="B8" s="20" t="s">
        <v>39</v>
      </c>
      <c r="C8" s="13" t="s">
        <v>21</v>
      </c>
      <c r="D8" s="13" t="s">
        <v>21</v>
      </c>
      <c r="E8" s="13" t="s">
        <v>22</v>
      </c>
      <c r="F8" s="12">
        <f t="shared" si="0"/>
        <v>169.2</v>
      </c>
      <c r="G8" s="12">
        <v>33.84</v>
      </c>
      <c r="H8" s="12">
        <f>53+53+53+53</f>
        <v>212</v>
      </c>
      <c r="I8" s="18">
        <f t="shared" si="1"/>
        <v>53</v>
      </c>
      <c r="J8" s="18">
        <f t="shared" si="2"/>
        <v>8</v>
      </c>
      <c r="K8" s="18">
        <f t="shared" si="3"/>
        <v>2</v>
      </c>
      <c r="L8" s="18">
        <v>0</v>
      </c>
      <c r="M8" s="18">
        <f t="shared" ref="M8:Q8" si="7">L8/5</f>
        <v>0</v>
      </c>
      <c r="N8" s="18">
        <f>1.5+1.5+2+1.5+1</f>
        <v>7.5</v>
      </c>
      <c r="O8" s="18">
        <f t="shared" si="7"/>
        <v>1.5</v>
      </c>
      <c r="P8" s="18">
        <v>0</v>
      </c>
      <c r="Q8" s="18">
        <f t="shared" si="7"/>
        <v>0</v>
      </c>
      <c r="R8" s="23">
        <f t="shared" si="5"/>
        <v>90.34</v>
      </c>
      <c r="S8" s="13"/>
      <c r="T8" s="13"/>
      <c r="U8" s="13"/>
      <c r="V8" s="13"/>
    </row>
  </sheetData>
  <mergeCells count="16">
    <mergeCell ref="A1:R1"/>
    <mergeCell ref="G3:Q3"/>
    <mergeCell ref="F4:G4"/>
    <mergeCell ref="H4:I4"/>
    <mergeCell ref="J4:K4"/>
    <mergeCell ref="L4:M4"/>
    <mergeCell ref="N4:O4"/>
    <mergeCell ref="P4:Q4"/>
    <mergeCell ref="A4:A5"/>
    <mergeCell ref="B4:B5"/>
    <mergeCell ref="C4:C5"/>
    <mergeCell ref="D4:D5"/>
    <mergeCell ref="E4:E5"/>
    <mergeCell ref="R4:R5"/>
    <mergeCell ref="S4:V5"/>
    <mergeCell ref="S6:V8"/>
  </mergeCells>
  <dataValidations count="3">
    <dataValidation type="custom" allowBlank="1" showErrorMessage="1" errorTitle="拒绝重复输入" error="当前输入的内容，与本区域的其他单元格内容重复。" sqref="B6 B7 B8" errorStyle="warning">
      <formula1>COUNTIF($C$6:$C$14,B6)&lt;2</formula1>
    </dataValidation>
    <dataValidation type="custom" allowBlank="1" showErrorMessage="1" errorTitle="拒绝重复输入" error="当前输入的内容，与本区域的其他单元格内容重复。" sqref="C6 D6 E6 C7 D7 E7 C8 D8 E8" errorStyle="warning">
      <formula1>COUNTIF(#REF!,C6)&lt;2</formula1>
    </dataValidation>
    <dataValidation type="custom" allowBlank="1" showErrorMessage="1" errorTitle="拒绝重复输入" error="当前输入的内容，与本区域的其他单元格内容重复。" sqref="G6 H6 G7 H7 G8 H8 F6:F8" errorStyle="warning">
      <formula1>COUNTIF($F$9:$F$10,F6)&lt;2</formula1>
    </dataValidation>
  </dataValidations>
  <pageMargins left="0" right="0" top="1" bottom="1" header="0.5" footer="0.5"/>
  <pageSetup paperSize="9" scale="9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包一</vt:lpstr>
      <vt:lpstr>包二</vt:lpstr>
      <vt:lpstr>包四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Sj</cp:lastModifiedBy>
  <dcterms:created xsi:type="dcterms:W3CDTF">2017-12-13T01:46:00Z</dcterms:created>
  <dcterms:modified xsi:type="dcterms:W3CDTF">2020-12-21T03:34:39Z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